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3"/>
  </bookViews>
  <sheets>
    <sheet name="прил 1 вода (2)" sheetId="1" r:id="rId1"/>
    <sheet name="приложение 2" sheetId="2" r:id="rId2"/>
    <sheet name="прил4 в" sheetId="3" r:id="rId3"/>
    <sheet name="прил.7" sheetId="4" r:id="rId4"/>
  </sheets>
  <externalReferences>
    <externalReference r:id="rId5"/>
  </externalReferences>
  <definedNames>
    <definedName name="стокиобъем11" localSheetId="3">#REF!</definedName>
    <definedName name="стокиобъем11" localSheetId="2">#REF!</definedName>
    <definedName name="стокиобъем11">#REF!</definedName>
    <definedName name="стокиобъем12" localSheetId="3">#REF!</definedName>
    <definedName name="стокиобъем12" localSheetId="2">#REF!</definedName>
    <definedName name="стокиобъем12">#REF!</definedName>
    <definedName name="стокитариф11" localSheetId="3">#REF!</definedName>
    <definedName name="стокитариф11" localSheetId="2">#REF!</definedName>
    <definedName name="стокитариф11">#REF!</definedName>
    <definedName name="стокитариф12" localSheetId="3">#REF!</definedName>
    <definedName name="стокитариф12" localSheetId="2">#REF!</definedName>
    <definedName name="стокитариф12">#REF!</definedName>
  </definedNames>
  <calcPr calcId="145621" iterateDelta="1E-4"/>
</workbook>
</file>

<file path=xl/calcChain.xml><?xml version="1.0" encoding="utf-8"?>
<calcChain xmlns="http://schemas.openxmlformats.org/spreadsheetml/2006/main">
  <c r="E15" i="3" l="1"/>
  <c r="E14" i="3"/>
  <c r="E13" i="3"/>
  <c r="D14" i="3"/>
  <c r="D15" i="3"/>
  <c r="D13" i="3"/>
  <c r="E11" i="3"/>
  <c r="D11" i="3"/>
  <c r="E9" i="3"/>
  <c r="D8" i="3"/>
  <c r="E8" i="3"/>
  <c r="E11" i="4"/>
  <c r="E10" i="4"/>
  <c r="D11" i="4"/>
  <c r="D10" i="4"/>
  <c r="A4" i="4"/>
  <c r="A4" i="3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34" i="1" l="1"/>
  <c r="E34" i="1" s="1"/>
  <c r="D32" i="1"/>
  <c r="E32" i="1" s="1"/>
  <c r="E33" i="1"/>
  <c r="E31" i="1"/>
  <c r="E28" i="1"/>
  <c r="E27" i="1"/>
  <c r="D30" i="1"/>
  <c r="E30" i="1" s="1"/>
  <c r="D29" i="1"/>
  <c r="E29" i="1" s="1"/>
  <c r="D14" i="1"/>
  <c r="E14" i="1" s="1"/>
  <c r="D13" i="1"/>
  <c r="E13" i="1" s="1"/>
  <c r="D12" i="1"/>
  <c r="E12" i="1" s="1"/>
  <c r="D11" i="1"/>
  <c r="E11" i="1" s="1"/>
  <c r="A4" i="2"/>
  <c r="D10" i="1"/>
  <c r="E10" i="1" s="1"/>
  <c r="A9" i="3"/>
  <c r="A10" i="3" s="1"/>
  <c r="A11" i="3" s="1"/>
  <c r="A12" i="3" s="1"/>
  <c r="D16" i="2"/>
  <c r="C16" i="2"/>
  <c r="E15" i="2"/>
  <c r="E14" i="2"/>
  <c r="E13" i="2"/>
  <c r="E12" i="2"/>
  <c r="E11" i="2"/>
  <c r="E10" i="2"/>
  <c r="E9" i="2"/>
  <c r="E16" i="2" l="1"/>
  <c r="E26" i="1"/>
  <c r="E22" i="1" s="1"/>
  <c r="E21" i="1" s="1"/>
  <c r="E18" i="1" s="1"/>
  <c r="E16" i="1" s="1"/>
  <c r="E15" i="1" s="1"/>
  <c r="D26" i="1"/>
  <c r="D22" i="1" s="1"/>
  <c r="D21" i="1" s="1"/>
  <c r="D18" i="1" s="1"/>
  <c r="D16" i="1" s="1"/>
  <c r="D15" i="1" l="1"/>
  <c r="D36" i="1"/>
  <c r="E36" i="1" s="1"/>
  <c r="D38" i="1"/>
  <c r="E38" i="1" s="1"/>
</calcChain>
</file>

<file path=xl/sharedStrings.xml><?xml version="1.0" encoding="utf-8"?>
<sst xmlns="http://schemas.openxmlformats.org/spreadsheetml/2006/main" count="147" uniqueCount="105">
  <si>
    <t xml:space="preserve">Анализ основных технико – экономических показателей 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</si>
  <si>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</si>
  <si>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</si>
  <si>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</si>
  <si>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</si>
  <si>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</si>
  <si>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</si>
  <si>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</si>
  <si>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</si>
  <si>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</si>
  <si>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</si>
  <si>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</si>
  <si>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</si>
  <si>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</si>
  <si>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</si>
  <si>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</si>
  <si>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</si>
  <si>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</si>
  <si>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</si>
  <si>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</si>
  <si>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</si>
  <si>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</si>
  <si>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</si>
  <si>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</si>
  <si>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</si>
  <si>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</si>
  <si>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</si>
  <si>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</si>
  <si>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</si>
  <si>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</si>
  <si>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</si>
  <si>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</si>
  <si>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</si>
  <si>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</si>
  <si>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</si>
  <si>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</si>
  <si>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</si>
  <si>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</si>
  <si>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</si>
  <si>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</si>
  <si>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</si>
  <si>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</si>
  <si>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</si>
  <si>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</si>
  <si>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</si>
  <si>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</si>
  <si>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</si>
  <si>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</si>
  <si>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</si>
  <si>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</si>
  <si>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</si>
  <si>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</si>
  <si>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</si>
  <si>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кг/м3 (л/м3)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</si>
  <si>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</si>
  <si>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</si>
  <si>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</si>
  <si>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</si>
  <si>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</si>
  <si>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 xml:space="preserve">Расходы, учтенные и неучтенные при расчете тарифа   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</si>
  <si>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</si>
  <si>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</si>
  <si>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</si>
  <si>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</si>
  <si>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</si>
  <si>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</si>
  <si>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</si>
  <si>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</si>
  <si>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</si>
  <si>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</si>
  <si>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</si>
  <si>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</si>
  <si>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</si>
  <si>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Целевые показатели деятельности </t>
  </si>
  <si>
    <t xml:space="preserve">Факт </t>
  </si>
  <si>
    <t xml:space="preserve">План 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</si>
  <si>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</si>
  <si>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</si>
  <si>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</si>
  <si>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</si>
  <si>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</si>
  <si>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</si>
  <si>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</si>
  <si>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</si>
  <si>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</si>
  <si>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</si>
  <si>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</si>
  <si>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</si>
  <si>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</si>
  <si>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</si>
  <si>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</si>
  <si>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</si>
  <si>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</si>
  <si>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</si>
  <si>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</si>
  <si>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</si>
  <si>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</si>
  <si>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</si>
  <si>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</si>
  <si>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Федерального государственного казенного учреждения комбинат «Ангара» Управления Федерального агентства по государственным резервам по Сибирскому федеральному округу, (ИНН 2423005532)</t>
  </si>
  <si>
    <t>тыс.кВт·ч</t>
  </si>
  <si>
    <t>Приложение № 1 к экспертному заключению по делу № 119-13в</t>
  </si>
  <si>
    <t>Приложение № 2 к экспертному заключению по делу № 119-13в</t>
  </si>
  <si>
    <t>Приложение № 4
к экспертному заключению 
по делу № 119-13в</t>
  </si>
  <si>
    <t>Приложение № 7
к экспертному заключению 
по делу № 119-13в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</si>
</sst>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76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vertical="top" wrapText="1"/>
    </xf>
    <xf numFmtId="0" fontId="3" fillId="0" borderId="6" xfId="1" applyFont="1" applyBorder="1" applyAlignment="1">
      <alignment vertical="center" wrapText="1"/>
    </xf>
    <xf numFmtId="2" fontId="3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justify" vertical="top" wrapText="1"/>
    </xf>
    <xf numFmtId="2" fontId="3" fillId="0" borderId="6" xfId="1" applyNumberFormat="1" applyFont="1" applyBorder="1" applyAlignment="1">
      <alignment horizontal="left"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3" fillId="0" borderId="6" xfId="3" applyFont="1" applyBorder="1" applyAlignment="1">
      <alignment horizontal="left" wrapText="1"/>
    </xf>
    <xf numFmtId="0" fontId="3" fillId="0" borderId="6" xfId="3" applyFont="1" applyBorder="1" applyAlignment="1">
      <alignment wrapText="1"/>
    </xf>
    <xf numFmtId="0" fontId="3" fillId="0" borderId="6" xfId="3" applyFont="1" applyBorder="1" applyAlignment="1">
      <alignment horizontal="center" wrapText="1"/>
    </xf>
    <xf numFmtId="0" fontId="3" fillId="0" borderId="0" xfId="2" applyFont="1"/>
    <xf numFmtId="0" fontId="2" fillId="0" borderId="0" xfId="2" applyFont="1"/>
    <xf numFmtId="0" fontId="2" fillId="0" borderId="0" xfId="2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3" fillId="0" borderId="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/>
    </xf>
    <xf numFmtId="0" fontId="8" fillId="0" borderId="6" xfId="1" applyFont="1" applyBorder="1" applyAlignment="1">
      <alignment horizontal="left" vertical="center" wrapText="1"/>
    </xf>
    <xf numFmtId="164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" fillId="0" borderId="0" xfId="4" applyAlignment="1">
      <alignment wrapText="1"/>
    </xf>
    <xf numFmtId="0" fontId="2" fillId="0" borderId="0" xfId="4" applyFont="1" applyAlignment="1">
      <alignment wrapText="1"/>
    </xf>
    <xf numFmtId="0" fontId="10" fillId="0" borderId="0" xfId="4" applyFont="1" applyAlignment="1">
      <alignment wrapText="1"/>
    </xf>
    <xf numFmtId="0" fontId="2" fillId="0" borderId="0" xfId="4" applyFont="1" applyAlignment="1">
      <alignment horizontal="right" wrapText="1"/>
    </xf>
    <xf numFmtId="0" fontId="11" fillId="0" borderId="0" xfId="4" applyFont="1" applyAlignment="1">
      <alignment wrapText="1"/>
    </xf>
    <xf numFmtId="0" fontId="2" fillId="0" borderId="0" xfId="4" applyFont="1" applyAlignment="1">
      <alignment horizontal="center" wrapText="1"/>
    </xf>
    <xf numFmtId="0" fontId="3" fillId="0" borderId="6" xfId="4" applyFont="1" applyBorder="1" applyAlignment="1">
      <alignment horizontal="center" vertical="center" wrapText="1"/>
    </xf>
    <xf numFmtId="0" fontId="3" fillId="0" borderId="6" xfId="4" applyFont="1" applyBorder="1" applyAlignment="1">
      <alignment horizontal="left" vertical="center" wrapText="1"/>
    </xf>
    <xf numFmtId="0" fontId="3" fillId="0" borderId="6" xfId="4" applyFont="1" applyBorder="1" applyAlignment="1">
      <alignment vertical="center" wrapText="1"/>
    </xf>
    <xf numFmtId="2" fontId="3" fillId="0" borderId="6" xfId="4" applyNumberFormat="1" applyFont="1" applyBorder="1" applyAlignment="1">
      <alignment horizontal="center" vertical="center" wrapText="1"/>
    </xf>
    <xf numFmtId="16" fontId="3" fillId="0" borderId="6" xfId="4" applyNumberFormat="1" applyFont="1" applyBorder="1" applyAlignment="1">
      <alignment horizontal="center" vertical="center" wrapText="1"/>
    </xf>
    <xf numFmtId="0" fontId="12" fillId="0" borderId="0" xfId="4" applyFont="1" applyBorder="1"/>
    <xf numFmtId="0" fontId="12" fillId="0" borderId="0" xfId="4" applyFont="1" applyBorder="1" applyAlignment="1">
      <alignment wrapText="1"/>
    </xf>
    <xf numFmtId="0" fontId="3" fillId="0" borderId="2" xfId="4" applyFont="1" applyBorder="1" applyAlignment="1">
      <alignment vertical="center" wrapText="1"/>
    </xf>
    <xf numFmtId="0" fontId="3" fillId="0" borderId="3" xfId="4" applyFont="1" applyBorder="1" applyAlignment="1">
      <alignment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8" fillId="0" borderId="6" xfId="4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2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0" xfId="2" applyFont="1" applyFill="1" applyAlignment="1">
      <alignment horizontal="left" wrapText="1"/>
    </xf>
    <xf numFmtId="0" fontId="2" fillId="0" borderId="0" xfId="2" applyFont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2" fillId="0" borderId="0" xfId="4" applyFont="1" applyAlignment="1">
      <alignment horizontal="left" wrapText="1"/>
    </xf>
    <xf numFmtId="0" fontId="2" fillId="0" borderId="0" xfId="4" applyFont="1" applyAlignment="1">
      <alignment horizontal="center" vertical="center" wrapText="1"/>
    </xf>
    <xf numFmtId="0" fontId="2" fillId="0" borderId="0" xfId="4" applyFont="1" applyBorder="1" applyAlignment="1">
      <alignment horizontal="justify" vertical="center" wrapText="1"/>
    </xf>
    <xf numFmtId="0" fontId="2" fillId="0" borderId="0" xfId="4" applyFont="1" applyBorder="1" applyAlignment="1">
      <alignment horizontal="left" vertical="center" wrapText="1"/>
    </xf>
    <xf numFmtId="0" fontId="2" fillId="0" borderId="0" xfId="4" applyFont="1" applyBorder="1" applyAlignment="1">
      <alignment horizontal="left" vertical="center"/>
    </xf>
    <xf numFmtId="0" fontId="2" fillId="0" borderId="0" xfId="4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/>
    </xf>
    <xf numFmtId="0" fontId="3" fillId="0" borderId="1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8;&#1040;&#1056;&#1048;&#1060;&#1067;%202014/&#1050;&#1086;&#1079;&#1083;&#1086;&#1074;&#1072;/&#1058;&#1072;&#1088;&#1080;&#1092;&#1099;/&#1050;&#1091;&#1088;&#1072;&#1075;&#1080;&#1085;&#1089;&#1082;&#1080;&#1081;%20&#1088;&#1072;&#1081;&#1086;&#1085;/&#1060;&#1043;&#1050;&#1059;%20&#1082;&#1086;&#1084;&#1073;&#1080;&#1085;&#1072;&#1090;%20&#1040;&#1085;&#1075;&#1072;&#1088;&#1072;%20&#1056;&#1086;&#1089;&#1088;&#1077;&#1079;&#1077;&#1088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-ВС"/>
      <sheetName val="Ангара"/>
      <sheetName val="ЭлектроЭнергия"/>
      <sheetName val="Лист1 (13)"/>
      <sheetName val="Анализ ПП"/>
    </sheetNames>
    <sheetDataSet>
      <sheetData sheetId="0"/>
      <sheetData sheetId="1">
        <row r="9">
          <cell r="G9">
            <v>504.52</v>
          </cell>
          <cell r="I9">
            <v>504.52</v>
          </cell>
        </row>
        <row r="20">
          <cell r="G20">
            <v>161.02000000000001</v>
          </cell>
        </row>
        <row r="59">
          <cell r="G59">
            <v>93.99</v>
          </cell>
          <cell r="I59">
            <v>93.99</v>
          </cell>
        </row>
        <row r="72">
          <cell r="G72">
            <v>0</v>
          </cell>
          <cell r="I72">
            <v>0</v>
          </cell>
        </row>
        <row r="80">
          <cell r="G80">
            <v>0</v>
          </cell>
          <cell r="I80">
            <v>0</v>
          </cell>
        </row>
        <row r="84">
          <cell r="G84">
            <v>9.1999999999999993</v>
          </cell>
          <cell r="I84">
            <v>9.1999999999999993</v>
          </cell>
        </row>
        <row r="100">
          <cell r="G100">
            <v>16.16</v>
          </cell>
        </row>
        <row r="104">
          <cell r="J104">
            <v>19.690000000000001</v>
          </cell>
          <cell r="K104">
            <v>20.74</v>
          </cell>
        </row>
        <row r="105">
          <cell r="J105">
            <v>23.23</v>
          </cell>
          <cell r="K105">
            <v>24.47</v>
          </cell>
        </row>
      </sheetData>
      <sheetData sheetId="2">
        <row r="12">
          <cell r="M12">
            <v>11.44</v>
          </cell>
        </row>
        <row r="13">
          <cell r="M13">
            <v>154.18</v>
          </cell>
        </row>
      </sheetData>
      <sheetData sheetId="3"/>
      <sheetData sheetId="4">
        <row r="14">
          <cell r="J14">
            <v>4</v>
          </cell>
        </row>
        <row r="15">
          <cell r="J15">
            <v>2</v>
          </cell>
        </row>
        <row r="16">
          <cell r="J16">
            <v>0</v>
          </cell>
        </row>
        <row r="17">
          <cell r="J17">
            <v>3</v>
          </cell>
        </row>
        <row r="18">
          <cell r="I18">
            <v>1.73</v>
          </cell>
          <cell r="J18">
            <v>1.73</v>
          </cell>
        </row>
        <row r="19">
          <cell r="I19">
            <v>0.08</v>
          </cell>
        </row>
        <row r="41">
          <cell r="J41">
            <v>0.5</v>
          </cell>
        </row>
        <row r="43">
          <cell r="J43">
            <v>13.4</v>
          </cell>
        </row>
        <row r="47">
          <cell r="I47">
            <v>8784</v>
          </cell>
          <cell r="J47">
            <v>8760</v>
          </cell>
        </row>
        <row r="51">
          <cell r="I51">
            <v>0.94699999999999995</v>
          </cell>
        </row>
        <row r="52">
          <cell r="I52">
            <v>0</v>
          </cell>
        </row>
        <row r="53">
          <cell r="I53">
            <v>7.8230000000000004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2"/>
  <sheetViews>
    <sheetView view="pageLayout" zoomScaleNormal="100" workbookViewId="0">
      <selection activeCell="F3" sqref="F3"/>
    </sheetView>
  </sheetViews>
  <sheetFormatPr defaultColWidth="39.85546875" defaultRowHeight="15.75" x14ac:dyDescent="0.2"/>
  <cols>
    <col min="1" max="1" width="7.28515625" style="2" customWidth="1"/>
    <col min="2" max="2" width="33.140625" style="2" customWidth="1"/>
    <col min="3" max="3" width="14" style="2" customWidth="1"/>
    <col min="4" max="4" width="14.42578125" style="2" customWidth="1"/>
    <col min="5" max="5" width="15" style="2" customWidth="1"/>
    <col min="6" max="16384" width="39.85546875" style="2"/>
  </cols>
  <sheetData>
    <row r="1" spans="1:8" ht="36" customHeight="1" x14ac:dyDescent="0.2">
      <c r="C1" s="52" t="s">
        <v>101</v>
      </c>
      <c r="D1" s="52"/>
      <c r="E1" s="52"/>
    </row>
    <row r="2" spans="1:8" ht="15.75" customHeight="1" x14ac:dyDescent="0.2">
      <c r="A2" s="1"/>
      <c r="B2" s="1"/>
    </row>
    <row r="3" spans="1:8" ht="20.25" customHeight="1" x14ac:dyDescent="0.2">
      <c r="A3" s="53" t="s">
        <v>0</v>
      </c>
      <c r="B3" s="53"/>
      <c r="C3" s="53"/>
      <c r="D3" s="53"/>
      <c r="E3" s="53"/>
      <c r="F3" s="3"/>
    </row>
    <row r="4" spans="1:8" ht="53.25" customHeight="1" x14ac:dyDescent="0.3">
      <c r="A4" s="54" t="s">
        <v>99</v>
      </c>
      <c r="B4" s="54"/>
      <c r="C4" s="54"/>
      <c r="D4" s="54"/>
      <c r="E4" s="54"/>
      <c r="F4" s="4"/>
      <c r="G4" s="4"/>
      <c r="H4" s="4"/>
    </row>
    <row r="5" spans="1:8" ht="15.75" customHeight="1" x14ac:dyDescent="0.3">
      <c r="C5" s="5"/>
    </row>
    <row r="6" spans="1:8" ht="15.6" customHeight="1" x14ac:dyDescent="0.2">
      <c r="A6" s="55" t="s">
        <v>1</v>
      </c>
      <c r="B6" s="55" t="s">
        <v>2</v>
      </c>
      <c r="C6" s="55" t="s">
        <v>3</v>
      </c>
      <c r="D6" s="58" t="s">
        <v>4</v>
      </c>
      <c r="E6" s="59"/>
    </row>
    <row r="7" spans="1:8" ht="18.600000000000001" customHeight="1" x14ac:dyDescent="0.2">
      <c r="A7" s="56"/>
      <c r="B7" s="56"/>
      <c r="C7" s="56"/>
      <c r="D7" s="55" t="s">
        <v>5</v>
      </c>
      <c r="E7" s="55" t="s">
        <v>6</v>
      </c>
    </row>
    <row r="8" spans="1:8" ht="18.600000000000001" customHeight="1" x14ac:dyDescent="0.2">
      <c r="A8" s="57"/>
      <c r="B8" s="57"/>
      <c r="C8" s="57"/>
      <c r="D8" s="57"/>
      <c r="E8" s="57"/>
    </row>
    <row r="9" spans="1:8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 x14ac:dyDescent="0.2">
      <c r="A10" s="7">
        <v>1</v>
      </c>
      <c r="B10" s="7" t="s">
        <v>7</v>
      </c>
      <c r="C10" s="6" t="s">
        <v>8</v>
      </c>
      <c r="D10" s="11">
        <f>'[1]Анализ ПП'!$J$14:$J$14</f>
        <v>4</v>
      </c>
      <c r="E10" s="11">
        <f>D10</f>
        <v>4</v>
      </c>
    </row>
    <row r="11" spans="1:8" ht="47.25" x14ac:dyDescent="0.2">
      <c r="A11" s="7">
        <v>2</v>
      </c>
      <c r="B11" s="7" t="s">
        <v>9</v>
      </c>
      <c r="C11" s="6" t="s">
        <v>10</v>
      </c>
      <c r="D11" s="11">
        <f>'[1]Анализ ПП'!$J$15</f>
        <v>2</v>
      </c>
      <c r="E11" s="11">
        <f>D11</f>
        <v>2</v>
      </c>
    </row>
    <row r="12" spans="1:8" ht="31.5" x14ac:dyDescent="0.2">
      <c r="A12" s="7">
        <v>3</v>
      </c>
      <c r="B12" s="7" t="s">
        <v>11</v>
      </c>
      <c r="C12" s="6" t="s">
        <v>10</v>
      </c>
      <c r="D12" s="11">
        <f>'[1]Анализ ПП'!$J$16</f>
        <v>0</v>
      </c>
      <c r="E12" s="11">
        <f>D12</f>
        <v>0</v>
      </c>
    </row>
    <row r="13" spans="1:8" ht="47.25" x14ac:dyDescent="0.2">
      <c r="A13" s="7">
        <v>4</v>
      </c>
      <c r="B13" s="7" t="s">
        <v>12</v>
      </c>
      <c r="C13" s="6" t="s">
        <v>10</v>
      </c>
      <c r="D13" s="11">
        <f>'[1]Анализ ПП'!$J$17</f>
        <v>3</v>
      </c>
      <c r="E13" s="11">
        <f>D13</f>
        <v>3</v>
      </c>
    </row>
    <row r="14" spans="1:8" ht="33" customHeight="1" x14ac:dyDescent="0.2">
      <c r="A14" s="7">
        <v>5</v>
      </c>
      <c r="B14" s="7" t="s">
        <v>13</v>
      </c>
      <c r="C14" s="6" t="s">
        <v>14</v>
      </c>
      <c r="D14" s="11">
        <f>'[1]Анализ ПП'!$J$18</f>
        <v>1.73</v>
      </c>
      <c r="E14" s="11">
        <f>D14</f>
        <v>1.73</v>
      </c>
    </row>
    <row r="15" spans="1:8" ht="22.5" customHeight="1" x14ac:dyDescent="0.2">
      <c r="A15" s="7">
        <v>6</v>
      </c>
      <c r="B15" s="7" t="s">
        <v>15</v>
      </c>
      <c r="C15" s="6" t="s">
        <v>14</v>
      </c>
      <c r="D15" s="11">
        <f>D16/365</f>
        <v>8.235616438356165E-2</v>
      </c>
      <c r="E15" s="11">
        <f>E16/365</f>
        <v>8.235616438356165E-2</v>
      </c>
    </row>
    <row r="16" spans="1:8" ht="48" customHeight="1" x14ac:dyDescent="0.2">
      <c r="A16" s="7">
        <v>7</v>
      </c>
      <c r="B16" s="7" t="s">
        <v>16</v>
      </c>
      <c r="C16" s="6" t="s">
        <v>17</v>
      </c>
      <c r="D16" s="11">
        <f>D17+D18</f>
        <v>30.060000000000002</v>
      </c>
      <c r="E16" s="11">
        <f>E17+E18</f>
        <v>30.060000000000002</v>
      </c>
    </row>
    <row r="17" spans="1:5" ht="16.5" customHeight="1" x14ac:dyDescent="0.2">
      <c r="A17" s="7" t="s">
        <v>18</v>
      </c>
      <c r="B17" s="8" t="s">
        <v>19</v>
      </c>
      <c r="C17" s="6" t="s">
        <v>17</v>
      </c>
      <c r="D17" s="11">
        <v>0</v>
      </c>
      <c r="E17" s="11">
        <v>0</v>
      </c>
    </row>
    <row r="18" spans="1:5" ht="16.5" customHeight="1" x14ac:dyDescent="0.2">
      <c r="A18" s="7" t="s">
        <v>20</v>
      </c>
      <c r="B18" s="9" t="s">
        <v>21</v>
      </c>
      <c r="C18" s="6" t="s">
        <v>17</v>
      </c>
      <c r="D18" s="11">
        <f>D21</f>
        <v>30.060000000000002</v>
      </c>
      <c r="E18" s="11">
        <f>E21</f>
        <v>30.060000000000002</v>
      </c>
    </row>
    <row r="19" spans="1:5" ht="39" customHeight="1" x14ac:dyDescent="0.2">
      <c r="A19" s="7">
        <v>8</v>
      </c>
      <c r="B19" s="10" t="s">
        <v>22</v>
      </c>
      <c r="C19" s="6" t="s">
        <v>17</v>
      </c>
      <c r="D19" s="11">
        <v>0</v>
      </c>
      <c r="E19" s="11">
        <v>0</v>
      </c>
    </row>
    <row r="20" spans="1:5" ht="39" customHeight="1" x14ac:dyDescent="0.2">
      <c r="A20" s="7">
        <v>9</v>
      </c>
      <c r="B20" s="10" t="s">
        <v>23</v>
      </c>
      <c r="C20" s="6" t="s">
        <v>17</v>
      </c>
      <c r="D20" s="11">
        <v>0</v>
      </c>
      <c r="E20" s="11">
        <v>0</v>
      </c>
    </row>
    <row r="21" spans="1:5" ht="31.5" x14ac:dyDescent="0.2">
      <c r="A21" s="7">
        <v>10</v>
      </c>
      <c r="B21" s="7" t="s">
        <v>24</v>
      </c>
      <c r="C21" s="6" t="s">
        <v>17</v>
      </c>
      <c r="D21" s="11">
        <f>D22+D23</f>
        <v>30.060000000000002</v>
      </c>
      <c r="E21" s="11">
        <f>E22+E23</f>
        <v>30.060000000000002</v>
      </c>
    </row>
    <row r="22" spans="1:5" x14ac:dyDescent="0.2">
      <c r="A22" s="7" t="s">
        <v>25</v>
      </c>
      <c r="B22" s="12" t="s">
        <v>26</v>
      </c>
      <c r="C22" s="6" t="s">
        <v>17</v>
      </c>
      <c r="D22" s="11">
        <f>D24+D25+D26</f>
        <v>30.060000000000002</v>
      </c>
      <c r="E22" s="11">
        <f>E24+E25+E26</f>
        <v>30.060000000000002</v>
      </c>
    </row>
    <row r="23" spans="1:5" x14ac:dyDescent="0.2">
      <c r="A23" s="7" t="s">
        <v>27</v>
      </c>
      <c r="B23" s="12" t="s">
        <v>28</v>
      </c>
      <c r="C23" s="6" t="s">
        <v>17</v>
      </c>
      <c r="D23" s="11">
        <v>0</v>
      </c>
      <c r="E23" s="11">
        <v>0</v>
      </c>
    </row>
    <row r="24" spans="1:5" ht="34.5" customHeight="1" x14ac:dyDescent="0.2">
      <c r="A24" s="7">
        <v>11</v>
      </c>
      <c r="B24" s="12" t="s">
        <v>29</v>
      </c>
      <c r="C24" s="6" t="s">
        <v>17</v>
      </c>
      <c r="D24" s="11">
        <v>0</v>
      </c>
      <c r="E24" s="11">
        <v>0</v>
      </c>
    </row>
    <row r="25" spans="1:5" ht="31.5" x14ac:dyDescent="0.2">
      <c r="A25" s="7">
        <v>12</v>
      </c>
      <c r="B25" s="7" t="s">
        <v>30</v>
      </c>
      <c r="C25" s="6" t="s">
        <v>17</v>
      </c>
      <c r="D25" s="11">
        <v>0</v>
      </c>
      <c r="E25" s="11">
        <v>0</v>
      </c>
    </row>
    <row r="26" spans="1:5" ht="31.5" x14ac:dyDescent="0.2">
      <c r="A26" s="7">
        <v>13</v>
      </c>
      <c r="B26" s="10" t="s">
        <v>31</v>
      </c>
      <c r="C26" s="6" t="s">
        <v>17</v>
      </c>
      <c r="D26" s="11">
        <f>D27+D29+D30+D32</f>
        <v>30.060000000000002</v>
      </c>
      <c r="E26" s="11">
        <f>E27+E29+E30+E32</f>
        <v>30.060000000000002</v>
      </c>
    </row>
    <row r="27" spans="1:5" x14ac:dyDescent="0.2">
      <c r="A27" s="7" t="s">
        <v>32</v>
      </c>
      <c r="B27" s="10" t="s">
        <v>33</v>
      </c>
      <c r="C27" s="6" t="s">
        <v>17</v>
      </c>
      <c r="D27" s="11">
        <v>0</v>
      </c>
      <c r="E27" s="11">
        <f t="shared" ref="E27:E34" si="0">D27</f>
        <v>0</v>
      </c>
    </row>
    <row r="28" spans="1:5" x14ac:dyDescent="0.2">
      <c r="A28" s="13" t="s">
        <v>34</v>
      </c>
      <c r="B28" s="10" t="s">
        <v>35</v>
      </c>
      <c r="C28" s="6" t="s">
        <v>17</v>
      </c>
      <c r="D28" s="11">
        <v>0</v>
      </c>
      <c r="E28" s="11">
        <f t="shared" si="0"/>
        <v>0</v>
      </c>
    </row>
    <row r="29" spans="1:5" x14ac:dyDescent="0.2">
      <c r="A29" s="7" t="s">
        <v>36</v>
      </c>
      <c r="B29" s="10" t="s">
        <v>37</v>
      </c>
      <c r="C29" s="6" t="s">
        <v>17</v>
      </c>
      <c r="D29" s="11">
        <f>[1]Ангара!$G$100</f>
        <v>16.16</v>
      </c>
      <c r="E29" s="11">
        <f t="shared" si="0"/>
        <v>16.16</v>
      </c>
    </row>
    <row r="30" spans="1:5" ht="31.5" x14ac:dyDescent="0.2">
      <c r="A30" s="7" t="s">
        <v>38</v>
      </c>
      <c r="B30" s="10" t="s">
        <v>39</v>
      </c>
      <c r="C30" s="6" t="s">
        <v>17</v>
      </c>
      <c r="D30" s="11">
        <f>'[1]Анализ ПП'!$J$41</f>
        <v>0.5</v>
      </c>
      <c r="E30" s="11">
        <f t="shared" si="0"/>
        <v>0.5</v>
      </c>
    </row>
    <row r="31" spans="1:5" x14ac:dyDescent="0.2">
      <c r="A31" s="7" t="s">
        <v>40</v>
      </c>
      <c r="B31" s="10" t="s">
        <v>35</v>
      </c>
      <c r="C31" s="6" t="s">
        <v>17</v>
      </c>
      <c r="D31" s="11">
        <v>0</v>
      </c>
      <c r="E31" s="11">
        <f t="shared" si="0"/>
        <v>0</v>
      </c>
    </row>
    <row r="32" spans="1:5" x14ac:dyDescent="0.2">
      <c r="A32" s="7" t="s">
        <v>41</v>
      </c>
      <c r="B32" s="10" t="s">
        <v>42</v>
      </c>
      <c r="C32" s="6" t="s">
        <v>17</v>
      </c>
      <c r="D32" s="11">
        <f>'[1]Анализ ПП'!$J$43</f>
        <v>13.4</v>
      </c>
      <c r="E32" s="11">
        <f t="shared" si="0"/>
        <v>13.4</v>
      </c>
    </row>
    <row r="33" spans="1:5" x14ac:dyDescent="0.2">
      <c r="A33" s="7" t="s">
        <v>43</v>
      </c>
      <c r="B33" s="10" t="s">
        <v>35</v>
      </c>
      <c r="C33" s="6" t="s">
        <v>17</v>
      </c>
      <c r="D33" s="11">
        <v>0</v>
      </c>
      <c r="E33" s="11">
        <f t="shared" si="0"/>
        <v>0</v>
      </c>
    </row>
    <row r="34" spans="1:5" x14ac:dyDescent="0.2">
      <c r="A34" s="7">
        <v>14</v>
      </c>
      <c r="B34" s="14" t="s">
        <v>44</v>
      </c>
      <c r="C34" s="15" t="s">
        <v>100</v>
      </c>
      <c r="D34" s="50">
        <f>[1]Ангара!$G$20</f>
        <v>161.02000000000001</v>
      </c>
      <c r="E34" s="50">
        <f t="shared" si="0"/>
        <v>161.02000000000001</v>
      </c>
    </row>
    <row r="35" spans="1:5" ht="60" x14ac:dyDescent="0.2">
      <c r="A35" s="7">
        <v>15</v>
      </c>
      <c r="B35" s="14" t="s">
        <v>45</v>
      </c>
      <c r="C35" s="15"/>
      <c r="D35" s="11"/>
      <c r="E35" s="11"/>
    </row>
    <row r="36" spans="1:5" ht="15.6" customHeight="1" x14ac:dyDescent="0.2">
      <c r="A36" s="7" t="s">
        <v>46</v>
      </c>
      <c r="B36" s="14" t="s">
        <v>47</v>
      </c>
      <c r="C36" s="15" t="s">
        <v>84</v>
      </c>
      <c r="D36" s="11">
        <f>[1]ЭлектроЭнергия!$M$12/D16</f>
        <v>0.38057218895542244</v>
      </c>
      <c r="E36" s="11">
        <f>D36</f>
        <v>0.38057218895542244</v>
      </c>
    </row>
    <row r="37" spans="1:5" ht="15.75" customHeight="1" x14ac:dyDescent="0.2">
      <c r="A37" s="7" t="s">
        <v>48</v>
      </c>
      <c r="B37" s="14" t="s">
        <v>49</v>
      </c>
      <c r="C37" s="15" t="s">
        <v>84</v>
      </c>
      <c r="D37" s="11">
        <v>0</v>
      </c>
      <c r="E37" s="11">
        <v>0</v>
      </c>
    </row>
    <row r="38" spans="1:5" ht="15.75" customHeight="1" x14ac:dyDescent="0.2">
      <c r="A38" s="7" t="s">
        <v>50</v>
      </c>
      <c r="B38" s="14" t="s">
        <v>51</v>
      </c>
      <c r="C38" s="15" t="s">
        <v>84</v>
      </c>
      <c r="D38" s="11">
        <f>[1]ЭлектроЭнергия!$M$13/D16</f>
        <v>5.129075182967398</v>
      </c>
      <c r="E38" s="11">
        <f>D38</f>
        <v>5.129075182967398</v>
      </c>
    </row>
    <row r="39" spans="1:5" ht="31.5" x14ac:dyDescent="0.2">
      <c r="A39" s="7">
        <v>16</v>
      </c>
      <c r="B39" s="14" t="s">
        <v>52</v>
      </c>
      <c r="C39" s="15" t="s">
        <v>53</v>
      </c>
      <c r="D39" s="11">
        <v>0</v>
      </c>
      <c r="E39" s="11">
        <v>0</v>
      </c>
    </row>
    <row r="40" spans="1:5" x14ac:dyDescent="0.25">
      <c r="A40" s="17">
        <v>17</v>
      </c>
      <c r="B40" s="18" t="s">
        <v>54</v>
      </c>
      <c r="C40" s="19" t="s">
        <v>55</v>
      </c>
      <c r="D40" s="11">
        <v>105.6</v>
      </c>
      <c r="E40" s="11">
        <v>105.6</v>
      </c>
    </row>
    <row r="41" spans="1:5" ht="31.5" x14ac:dyDescent="0.2">
      <c r="A41" s="7">
        <v>18</v>
      </c>
      <c r="B41" s="10" t="s">
        <v>56</v>
      </c>
      <c r="C41" s="10"/>
      <c r="D41" s="11"/>
      <c r="E41" s="11"/>
    </row>
    <row r="42" spans="1:5" x14ac:dyDescent="0.2">
      <c r="A42" s="10" t="s">
        <v>57</v>
      </c>
      <c r="B42" s="10" t="s">
        <v>58</v>
      </c>
      <c r="C42" s="6" t="s">
        <v>55</v>
      </c>
      <c r="D42" s="11">
        <v>107.3</v>
      </c>
      <c r="E42" s="11">
        <v>107.3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view="pageLayout" zoomScaleNormal="100" workbookViewId="0">
      <selection activeCell="G3" sqref="G3"/>
    </sheetView>
  </sheetViews>
  <sheetFormatPr defaultRowHeight="15.75" x14ac:dyDescent="0.25"/>
  <cols>
    <col min="1" max="1" width="8.28515625" style="20" customWidth="1"/>
    <col min="2" max="2" width="31.42578125" style="20" customWidth="1"/>
    <col min="3" max="3" width="14.42578125" style="24" customWidth="1"/>
    <col min="4" max="4" width="12" style="24" customWidth="1"/>
    <col min="5" max="5" width="13.140625" style="20" customWidth="1"/>
    <col min="6" max="6" width="9.140625" style="20"/>
    <col min="7" max="7" width="22" style="20" customWidth="1"/>
    <col min="8" max="16384" width="9.140625" style="20"/>
  </cols>
  <sheetData>
    <row r="1" spans="1:7" ht="42" customHeight="1" x14ac:dyDescent="0.3">
      <c r="C1" s="60" t="s">
        <v>102</v>
      </c>
      <c r="D1" s="60"/>
      <c r="E1" s="60"/>
    </row>
    <row r="2" spans="1:7" ht="16.5" customHeight="1" x14ac:dyDescent="0.3">
      <c r="A2" s="21"/>
      <c r="B2" s="21"/>
      <c r="C2" s="22"/>
      <c r="D2" s="22"/>
    </row>
    <row r="3" spans="1:7" ht="16.5" customHeight="1" x14ac:dyDescent="0.25">
      <c r="A3" s="61" t="s">
        <v>59</v>
      </c>
      <c r="B3" s="61"/>
      <c r="C3" s="61"/>
      <c r="D3" s="61"/>
      <c r="E3" s="61"/>
      <c r="G3" s="23"/>
    </row>
    <row r="4" spans="1:7" ht="58.5" customHeight="1" x14ac:dyDescent="0.3">
      <c r="A4" s="54" t="str">
        <f>'прил 1 вода (2)'!A4:E4</f>
        <v>Федерального государственного казенного учреждения комбинат «Ангара» Управления Федерального агентства по государственным резервам по Сибирскому федеральному округу, (ИНН 2423005532)</v>
      </c>
      <c r="B4" s="54"/>
      <c r="C4" s="54"/>
      <c r="D4" s="54"/>
      <c r="E4" s="54"/>
    </row>
    <row r="5" spans="1:7" ht="16.5" customHeight="1" x14ac:dyDescent="0.25">
      <c r="E5" s="25" t="s">
        <v>60</v>
      </c>
    </row>
    <row r="6" spans="1:7" ht="17.25" customHeight="1" x14ac:dyDescent="0.25">
      <c r="A6" s="62" t="s">
        <v>1</v>
      </c>
      <c r="B6" s="62" t="s">
        <v>61</v>
      </c>
      <c r="C6" s="62" t="s">
        <v>4</v>
      </c>
      <c r="D6" s="62"/>
      <c r="E6" s="62"/>
    </row>
    <row r="7" spans="1:7" ht="67.5" customHeight="1" x14ac:dyDescent="0.25">
      <c r="A7" s="62"/>
      <c r="B7" s="62"/>
      <c r="C7" s="6" t="s">
        <v>62</v>
      </c>
      <c r="D7" s="6" t="s">
        <v>63</v>
      </c>
      <c r="E7" s="26" t="s">
        <v>64</v>
      </c>
    </row>
    <row r="8" spans="1:7" x14ac:dyDescent="0.25">
      <c r="A8" s="26">
        <v>1</v>
      </c>
      <c r="B8" s="26">
        <v>2</v>
      </c>
      <c r="C8" s="27">
        <v>3</v>
      </c>
      <c r="D8" s="27">
        <v>4</v>
      </c>
      <c r="E8" s="27">
        <v>5</v>
      </c>
    </row>
    <row r="9" spans="1:7" x14ac:dyDescent="0.25">
      <c r="A9" s="16">
        <v>1</v>
      </c>
      <c r="B9" s="28" t="s">
        <v>65</v>
      </c>
      <c r="C9" s="29">
        <f>[1]Ангара!$G$9</f>
        <v>504.52</v>
      </c>
      <c r="D9" s="29">
        <f>[1]Ангара!$I$9</f>
        <v>504.52</v>
      </c>
      <c r="E9" s="29">
        <f t="shared" ref="E9:E15" si="0">C9-D9</f>
        <v>0</v>
      </c>
    </row>
    <row r="10" spans="1:7" x14ac:dyDescent="0.25">
      <c r="A10" s="30">
        <v>2</v>
      </c>
      <c r="B10" s="31" t="s">
        <v>66</v>
      </c>
      <c r="C10" s="32">
        <f>[1]Ангара!$G$59</f>
        <v>93.99</v>
      </c>
      <c r="D10" s="32">
        <f>[1]Ангара!$I$59</f>
        <v>93.99</v>
      </c>
      <c r="E10" s="29">
        <f t="shared" si="0"/>
        <v>0</v>
      </c>
    </row>
    <row r="11" spans="1:7" x14ac:dyDescent="0.25">
      <c r="A11" s="30">
        <v>3</v>
      </c>
      <c r="B11" s="31" t="s">
        <v>67</v>
      </c>
      <c r="C11" s="32">
        <f>[1]Ангара!$G$72</f>
        <v>0</v>
      </c>
      <c r="D11" s="32">
        <f>[1]Ангара!$I$72</f>
        <v>0</v>
      </c>
      <c r="E11" s="29">
        <f t="shared" si="0"/>
        <v>0</v>
      </c>
    </row>
    <row r="12" spans="1:7" ht="32.25" customHeight="1" x14ac:dyDescent="0.25">
      <c r="A12" s="30">
        <v>4</v>
      </c>
      <c r="B12" s="28" t="s">
        <v>68</v>
      </c>
      <c r="C12" s="32">
        <f>[1]Ангара!$G$78</f>
        <v>0</v>
      </c>
      <c r="D12" s="32">
        <f>[1]Ангара!$I$78</f>
        <v>0</v>
      </c>
      <c r="E12" s="29">
        <f t="shared" si="0"/>
        <v>0</v>
      </c>
    </row>
    <row r="13" spans="1:7" ht="47.25" x14ac:dyDescent="0.25">
      <c r="A13" s="30">
        <v>5</v>
      </c>
      <c r="B13" s="28" t="s">
        <v>69</v>
      </c>
      <c r="C13" s="32">
        <f>[1]Ангара!$G$79</f>
        <v>0</v>
      </c>
      <c r="D13" s="33">
        <f>[1]Ангара!$I$79</f>
        <v>0</v>
      </c>
      <c r="E13" s="29">
        <f t="shared" si="0"/>
        <v>0</v>
      </c>
    </row>
    <row r="14" spans="1:7" ht="47.25" x14ac:dyDescent="0.25">
      <c r="A14" s="30">
        <v>6</v>
      </c>
      <c r="B14" s="28" t="s">
        <v>70</v>
      </c>
      <c r="C14" s="32">
        <f>[1]Ангара!$G$80</f>
        <v>0</v>
      </c>
      <c r="D14" s="33">
        <f>[1]Ангара!$I$80</f>
        <v>0</v>
      </c>
      <c r="E14" s="29">
        <f t="shared" si="0"/>
        <v>0</v>
      </c>
    </row>
    <row r="15" spans="1:7" ht="32.25" customHeight="1" x14ac:dyDescent="0.25">
      <c r="A15" s="30">
        <v>7</v>
      </c>
      <c r="B15" s="28" t="s">
        <v>71</v>
      </c>
      <c r="C15" s="32">
        <f>[1]Ангара!$G$84</f>
        <v>9.1999999999999993</v>
      </c>
      <c r="D15" s="32">
        <f>[1]Ангара!$I$84</f>
        <v>9.1999999999999993</v>
      </c>
      <c r="E15" s="29">
        <f t="shared" si="0"/>
        <v>0</v>
      </c>
    </row>
    <row r="16" spans="1:7" x14ac:dyDescent="0.25">
      <c r="A16" s="34">
        <v>8</v>
      </c>
      <c r="B16" s="28" t="s">
        <v>72</v>
      </c>
      <c r="C16" s="32">
        <f>SUM(C9:C15)</f>
        <v>607.71</v>
      </c>
      <c r="D16" s="32">
        <f>SUM(D9:D15)</f>
        <v>607.71</v>
      </c>
      <c r="E16" s="32">
        <f>SUM(E9:E15)</f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view="pageLayout" zoomScaleNormal="100" workbookViewId="0">
      <selection activeCell="F2" sqref="F2:F8"/>
    </sheetView>
  </sheetViews>
  <sheetFormatPr defaultRowHeight="12.75" outlineLevelCol="1" x14ac:dyDescent="0.2"/>
  <cols>
    <col min="1" max="1" width="7.42578125" style="35" customWidth="1"/>
    <col min="2" max="2" width="37" style="35" customWidth="1"/>
    <col min="3" max="3" width="13.140625" style="35" customWidth="1"/>
    <col min="4" max="4" width="13.140625" style="35" customWidth="1" outlineLevel="1"/>
    <col min="5" max="5" width="13.140625" style="35" customWidth="1"/>
    <col min="6" max="6" width="27.42578125" style="35" customWidth="1"/>
    <col min="7" max="16384" width="9.140625" style="35"/>
  </cols>
  <sheetData>
    <row r="1" spans="1:6" ht="58.5" customHeight="1" x14ac:dyDescent="0.3">
      <c r="B1" s="36"/>
      <c r="C1" s="63" t="s">
        <v>103</v>
      </c>
      <c r="D1" s="63"/>
      <c r="E1" s="63"/>
    </row>
    <row r="2" spans="1:6" ht="16.5" customHeight="1" x14ac:dyDescent="0.3">
      <c r="A2" s="37"/>
      <c r="B2" s="38"/>
      <c r="C2" s="37"/>
      <c r="D2" s="37"/>
      <c r="E2" s="37"/>
      <c r="F2" s="23"/>
    </row>
    <row r="3" spans="1:6" ht="18.75" customHeight="1" x14ac:dyDescent="0.2">
      <c r="A3" s="64" t="s">
        <v>73</v>
      </c>
      <c r="B3" s="64"/>
      <c r="C3" s="64"/>
      <c r="D3" s="64"/>
      <c r="E3" s="64"/>
      <c r="F3" s="39"/>
    </row>
    <row r="4" spans="1:6" ht="62.25" customHeight="1" x14ac:dyDescent="0.2">
      <c r="A4" s="64" t="str">
        <f>'прил 1 вода (2)'!A4:E4</f>
        <v>Федерального государственного казенного учреждения комбинат «Ангара» Управления Федерального агентства по государственным резервам по Сибирскому федеральному округу, (ИНН 2423005532)</v>
      </c>
      <c r="B4" s="64"/>
      <c r="C4" s="64"/>
      <c r="D4" s="64"/>
      <c r="E4" s="64"/>
      <c r="F4" s="39"/>
    </row>
    <row r="5" spans="1:6" ht="18.75" x14ac:dyDescent="0.3">
      <c r="B5" s="40"/>
    </row>
    <row r="6" spans="1:6" ht="41.25" customHeight="1" x14ac:dyDescent="0.2">
      <c r="A6" s="41" t="s">
        <v>1</v>
      </c>
      <c r="B6" s="41" t="s">
        <v>2</v>
      </c>
      <c r="C6" s="41" t="s">
        <v>3</v>
      </c>
      <c r="D6" s="41" t="s">
        <v>74</v>
      </c>
      <c r="E6" s="41" t="s">
        <v>75</v>
      </c>
    </row>
    <row r="7" spans="1:6" ht="18" customHeight="1" x14ac:dyDescent="0.2">
      <c r="A7" s="41">
        <v>1</v>
      </c>
      <c r="B7" s="41">
        <v>2</v>
      </c>
      <c r="C7" s="41">
        <v>3</v>
      </c>
      <c r="D7" s="41">
        <v>4</v>
      </c>
      <c r="E7" s="41">
        <v>5</v>
      </c>
    </row>
    <row r="8" spans="1:6" ht="32.25" customHeight="1" x14ac:dyDescent="0.2">
      <c r="A8" s="41">
        <v>1</v>
      </c>
      <c r="B8" s="42" t="s">
        <v>76</v>
      </c>
      <c r="C8" s="41" t="s">
        <v>55</v>
      </c>
      <c r="D8" s="44">
        <f>ROUND('[1]Анализ ПП'!$I$19/'[1]Анализ ПП'!$I$18*100,2)</f>
        <v>4.62</v>
      </c>
      <c r="E8" s="44">
        <f>ROUND('прил 1 вода (2)'!E15/'прил 1 вода (2)'!E14*100,2)</f>
        <v>4.76</v>
      </c>
      <c r="F8" s="39"/>
    </row>
    <row r="9" spans="1:6" ht="15.75" x14ac:dyDescent="0.2">
      <c r="A9" s="41">
        <f>A8+1</f>
        <v>2</v>
      </c>
      <c r="B9" s="43" t="s">
        <v>77</v>
      </c>
      <c r="C9" s="41" t="s">
        <v>55</v>
      </c>
      <c r="D9" s="44">
        <v>0</v>
      </c>
      <c r="E9" s="44">
        <f>'прил 1 вода (2)'!E25/'прил 1 вода (2)'!E21</f>
        <v>0</v>
      </c>
    </row>
    <row r="10" spans="1:6" ht="32.25" customHeight="1" x14ac:dyDescent="0.2">
      <c r="A10" s="41">
        <f>A9+1</f>
        <v>3</v>
      </c>
      <c r="B10" s="43" t="s">
        <v>78</v>
      </c>
      <c r="C10" s="41" t="s">
        <v>79</v>
      </c>
      <c r="D10" s="51">
        <v>0</v>
      </c>
      <c r="E10" s="44">
        <v>0</v>
      </c>
    </row>
    <row r="11" spans="1:6" ht="32.25" customHeight="1" x14ac:dyDescent="0.2">
      <c r="A11" s="41">
        <f>A10+1</f>
        <v>4</v>
      </c>
      <c r="B11" s="43" t="s">
        <v>80</v>
      </c>
      <c r="C11" s="41" t="s">
        <v>81</v>
      </c>
      <c r="D11" s="51">
        <f>'[1]Анализ ПП'!$I$47</f>
        <v>8784</v>
      </c>
      <c r="E11" s="44">
        <f>'[1]Анализ ПП'!$J$47</f>
        <v>8760</v>
      </c>
    </row>
    <row r="12" spans="1:6" ht="15.75" x14ac:dyDescent="0.2">
      <c r="A12" s="41">
        <f>A11+1</f>
        <v>5</v>
      </c>
      <c r="B12" s="42" t="s">
        <v>82</v>
      </c>
      <c r="C12" s="41"/>
      <c r="D12" s="44"/>
      <c r="E12" s="44"/>
    </row>
    <row r="13" spans="1:6" ht="15.75" x14ac:dyDescent="0.2">
      <c r="A13" s="41" t="s">
        <v>83</v>
      </c>
      <c r="B13" s="43" t="s">
        <v>47</v>
      </c>
      <c r="C13" s="41" t="s">
        <v>84</v>
      </c>
      <c r="D13" s="44">
        <f>'[1]Анализ ПП'!$I$51</f>
        <v>0.94699999999999995</v>
      </c>
      <c r="E13" s="44">
        <f>'прил 1 вода (2)'!E36</f>
        <v>0.38057218895542244</v>
      </c>
    </row>
    <row r="14" spans="1:6" ht="15.75" x14ac:dyDescent="0.2">
      <c r="A14" s="41" t="s">
        <v>85</v>
      </c>
      <c r="B14" s="43" t="s">
        <v>49</v>
      </c>
      <c r="C14" s="41" t="s">
        <v>84</v>
      </c>
      <c r="D14" s="44">
        <f>'[1]Анализ ПП'!$I$52</f>
        <v>0</v>
      </c>
      <c r="E14" s="44">
        <f>'прил 1 вода (2)'!E37</f>
        <v>0</v>
      </c>
    </row>
    <row r="15" spans="1:6" ht="15.75" customHeight="1" x14ac:dyDescent="0.2">
      <c r="A15" s="45" t="s">
        <v>86</v>
      </c>
      <c r="B15" s="43" t="s">
        <v>51</v>
      </c>
      <c r="C15" s="41" t="s">
        <v>84</v>
      </c>
      <c r="D15" s="44">
        <f>'[1]Анализ ПП'!$I$53</f>
        <v>7.8230000000000004</v>
      </c>
      <c r="E15" s="44">
        <f>'прил 1 вода (2)'!E38</f>
        <v>5.129075182967398</v>
      </c>
    </row>
    <row r="16" spans="1:6" ht="15.75" customHeight="1" x14ac:dyDescent="0.2">
      <c r="A16" s="41">
        <v>6</v>
      </c>
      <c r="B16" s="43" t="s">
        <v>87</v>
      </c>
      <c r="C16" s="41" t="s">
        <v>55</v>
      </c>
      <c r="D16" s="44">
        <v>0</v>
      </c>
      <c r="E16" s="44">
        <v>0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tabSelected="1" view="pageLayout" zoomScaleNormal="100" workbookViewId="0">
      <selection activeCell="F3" sqref="F3:G3"/>
    </sheetView>
  </sheetViews>
  <sheetFormatPr defaultRowHeight="15" x14ac:dyDescent="0.25"/>
  <cols>
    <col min="1" max="1" width="5.85546875" style="46" customWidth="1"/>
    <col min="2" max="2" width="30.5703125" style="46" customWidth="1"/>
    <col min="3" max="3" width="13.140625" style="46" customWidth="1"/>
    <col min="4" max="5" width="17.42578125" style="46" customWidth="1"/>
    <col min="6" max="16384" width="9.140625" style="46"/>
  </cols>
  <sheetData>
    <row r="1" spans="1:7" ht="60" customHeight="1" x14ac:dyDescent="0.25">
      <c r="D1" s="66" t="s">
        <v>104</v>
      </c>
      <c r="E1" s="67"/>
    </row>
    <row r="2" spans="1:7" ht="15.75" customHeight="1" x14ac:dyDescent="0.25"/>
    <row r="3" spans="1:7" ht="17.25" customHeight="1" x14ac:dyDescent="0.25">
      <c r="A3" s="68" t="s">
        <v>88</v>
      </c>
      <c r="B3" s="68"/>
      <c r="C3" s="68"/>
      <c r="D3" s="68"/>
      <c r="E3" s="68"/>
      <c r="F3" s="69"/>
      <c r="G3" s="69"/>
    </row>
    <row r="4" spans="1:7" ht="53.25" customHeight="1" x14ac:dyDescent="0.3">
      <c r="A4" s="70" t="str">
        <f>'прил 1 вода (2)'!A4:E4</f>
        <v>Федерального государственного казенного учреждения комбинат «Ангара» Управления Федерального агентства по государственным резервам по Сибирскому федеральному округу, (ИНН 2423005532)</v>
      </c>
      <c r="B4" s="71"/>
      <c r="C4" s="71"/>
      <c r="D4" s="71"/>
      <c r="E4" s="71"/>
    </row>
    <row r="6" spans="1:7" s="47" customFormat="1" ht="23.25" customHeight="1" x14ac:dyDescent="0.25">
      <c r="A6" s="72" t="s">
        <v>1</v>
      </c>
      <c r="B6" s="72" t="s">
        <v>89</v>
      </c>
      <c r="C6" s="72" t="s">
        <v>3</v>
      </c>
      <c r="D6" s="74" t="s">
        <v>90</v>
      </c>
      <c r="E6" s="75"/>
    </row>
    <row r="7" spans="1:7" s="47" customFormat="1" ht="45.75" customHeight="1" x14ac:dyDescent="0.25">
      <c r="A7" s="73"/>
      <c r="B7" s="73"/>
      <c r="C7" s="73"/>
      <c r="D7" s="41" t="s">
        <v>91</v>
      </c>
      <c r="E7" s="41" t="s">
        <v>92</v>
      </c>
    </row>
    <row r="8" spans="1:7" s="47" customFormat="1" ht="15.75" customHeight="1" x14ac:dyDescent="0.25">
      <c r="A8" s="41">
        <v>1</v>
      </c>
      <c r="B8" s="41">
        <v>2</v>
      </c>
      <c r="C8" s="41">
        <v>3</v>
      </c>
      <c r="D8" s="41">
        <v>4</v>
      </c>
      <c r="E8" s="41">
        <v>5</v>
      </c>
    </row>
    <row r="9" spans="1:7" s="47" customFormat="1" ht="15.75" customHeight="1" x14ac:dyDescent="0.25">
      <c r="A9" s="41">
        <v>1</v>
      </c>
      <c r="B9" s="43" t="s">
        <v>93</v>
      </c>
      <c r="C9" s="41"/>
      <c r="D9" s="48"/>
      <c r="E9" s="49"/>
    </row>
    <row r="10" spans="1:7" s="47" customFormat="1" ht="32.25" customHeight="1" x14ac:dyDescent="0.25">
      <c r="A10" s="41" t="s">
        <v>94</v>
      </c>
      <c r="B10" s="43" t="s">
        <v>95</v>
      </c>
      <c r="C10" s="41" t="s">
        <v>96</v>
      </c>
      <c r="D10" s="44">
        <f>[1]Ангара!$J$104</f>
        <v>19.690000000000001</v>
      </c>
      <c r="E10" s="44">
        <f>[1]Ангара!$K$104</f>
        <v>20.74</v>
      </c>
    </row>
    <row r="11" spans="1:7" ht="32.25" customHeight="1" x14ac:dyDescent="0.25">
      <c r="A11" s="41" t="s">
        <v>97</v>
      </c>
      <c r="B11" s="43" t="s">
        <v>98</v>
      </c>
      <c r="C11" s="41" t="s">
        <v>96</v>
      </c>
      <c r="D11" s="41">
        <f>[1]Ангара!$J$105</f>
        <v>23.23</v>
      </c>
      <c r="E11" s="41">
        <f>[1]Ангара!$K$105</f>
        <v>24.47</v>
      </c>
    </row>
    <row r="13" spans="1:7" ht="22.5" customHeight="1" x14ac:dyDescent="0.25">
      <c r="A13" s="65"/>
      <c r="B13" s="65"/>
      <c r="C13" s="65"/>
      <c r="D13" s="65"/>
      <c r="E13" s="65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1 вода (2)</vt:lpstr>
      <vt:lpstr>приложение 2</vt:lpstr>
      <vt:lpstr>прил4 в</vt:lpstr>
      <vt:lpstr>прил.7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Козлова</cp:lastModifiedBy>
  <dcterms:created xsi:type="dcterms:W3CDTF">2013-10-28T10:23:24Z</dcterms:created>
  <dcterms:modified xsi:type="dcterms:W3CDTF">2013-10-30T12:51:49Z</dcterms:modified>
</cp:coreProperties>
</file>